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E2A6C9B8-FF84-4D4B-938D-C202E4F35BF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cademic Full Time" sheetId="1" r:id="rId1"/>
    <sheet name="Academic Administrators" sheetId="7" r:id="rId2"/>
    <sheet name="Classified Full Time" sheetId="2" r:id="rId3"/>
    <sheet name="Managers Conf" sheetId="6" r:id="rId4"/>
    <sheet name="Academic Part Time" sheetId="4" r:id="rId5"/>
    <sheet name="Classified Part Time" sheetId="3" r:id="rId6"/>
    <sheet name="Faculty Child Car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30" i="6"/>
  <c r="C29" i="7"/>
  <c r="D29" i="7" s="1"/>
  <c r="C29" i="1"/>
  <c r="B1" i="5"/>
  <c r="B1" i="3"/>
  <c r="B1" i="6"/>
  <c r="B1" i="2"/>
  <c r="B1" i="7"/>
  <c r="D35" i="5"/>
  <c r="E7" i="4"/>
  <c r="C7" i="6"/>
  <c r="C7" i="2"/>
  <c r="C36" i="7"/>
  <c r="D36" i="7" s="1"/>
  <c r="D39" i="7" s="1"/>
  <c r="E39" i="7" s="1"/>
  <c r="C30" i="7"/>
  <c r="D30" i="7" s="1"/>
  <c r="C28" i="7"/>
  <c r="D28" i="7" s="1"/>
  <c r="C27" i="7"/>
  <c r="C18" i="7"/>
  <c r="D16" i="7"/>
  <c r="D15" i="7"/>
  <c r="D14" i="7"/>
  <c r="D13" i="7"/>
  <c r="D12" i="7"/>
  <c r="C29" i="6"/>
  <c r="C29" i="2"/>
  <c r="C32" i="7" l="1"/>
  <c r="D18" i="7"/>
  <c r="E18" i="7" s="1"/>
  <c r="E20" i="7"/>
  <c r="D27" i="7"/>
  <c r="D32" i="7" s="1"/>
  <c r="E32" i="7" s="1"/>
  <c r="B44" i="7" s="1"/>
  <c r="E45" i="7" s="1"/>
  <c r="D31" i="6"/>
  <c r="D30" i="6"/>
  <c r="D29" i="6"/>
  <c r="C28" i="6"/>
  <c r="C27" i="6"/>
  <c r="D27" i="6" s="1"/>
  <c r="C19" i="6"/>
  <c r="D17" i="6"/>
  <c r="D14" i="6"/>
  <c r="E42" i="7" l="1"/>
  <c r="D15" i="6"/>
  <c r="C33" i="6"/>
  <c r="D28" i="6"/>
  <c r="D33" i="6"/>
  <c r="E33" i="6" s="1"/>
  <c r="D16" i="6"/>
  <c r="C37" i="6"/>
  <c r="D37" i="6" s="1"/>
  <c r="D40" i="6" s="1"/>
  <c r="E40" i="6" s="1"/>
  <c r="D12" i="6"/>
  <c r="D13" i="6"/>
  <c r="D19" i="6" l="1"/>
  <c r="E19" i="6" s="1"/>
  <c r="C30" i="1"/>
  <c r="B45" i="6" l="1"/>
  <c r="E46" i="6" s="1"/>
  <c r="E21" i="6"/>
  <c r="E43" i="6" s="1"/>
  <c r="C36" i="1" l="1"/>
  <c r="D36" i="1" s="1"/>
  <c r="D27" i="4" l="1"/>
  <c r="C28" i="5" l="1"/>
  <c r="D28" i="5" s="1"/>
  <c r="C27" i="5"/>
  <c r="D27" i="5" s="1"/>
  <c r="C26" i="5"/>
  <c r="D26" i="5" s="1"/>
  <c r="D29" i="5"/>
  <c r="C35" i="5"/>
  <c r="D38" i="5" s="1"/>
  <c r="E38" i="5" s="1"/>
  <c r="C18" i="5"/>
  <c r="D16" i="5"/>
  <c r="D15" i="5"/>
  <c r="D14" i="5"/>
  <c r="D13" i="5"/>
  <c r="D12" i="5"/>
  <c r="D18" i="5" l="1"/>
  <c r="E18" i="5" s="1"/>
  <c r="E20" i="5" s="1"/>
  <c r="D31" i="5"/>
  <c r="E31" i="5" s="1"/>
  <c r="C31" i="5"/>
  <c r="D31" i="2"/>
  <c r="D30" i="1"/>
  <c r="E7" i="3"/>
  <c r="D13" i="3" s="1"/>
  <c r="D15" i="4"/>
  <c r="D29" i="1"/>
  <c r="C28" i="1"/>
  <c r="D28" i="1" s="1"/>
  <c r="C27" i="1"/>
  <c r="D27" i="1" s="1"/>
  <c r="D39" i="1"/>
  <c r="E39" i="1" s="1"/>
  <c r="D12" i="1"/>
  <c r="D13" i="1"/>
  <c r="D14" i="1"/>
  <c r="D15" i="1"/>
  <c r="D16" i="1"/>
  <c r="C18" i="1"/>
  <c r="D29" i="2"/>
  <c r="C28" i="2"/>
  <c r="D28" i="2" s="1"/>
  <c r="C27" i="2"/>
  <c r="D27" i="2" s="1"/>
  <c r="D30" i="2"/>
  <c r="C19" i="2"/>
  <c r="C18" i="4"/>
  <c r="C18" i="3"/>
  <c r="D32" i="1" l="1"/>
  <c r="E32" i="1" s="1"/>
  <c r="B43" i="5"/>
  <c r="D33" i="2"/>
  <c r="E33" i="2" s="1"/>
  <c r="D18" i="1"/>
  <c r="E18" i="1" s="1"/>
  <c r="E20" i="1" s="1"/>
  <c r="C33" i="2"/>
  <c r="C32" i="1"/>
  <c r="E41" i="5"/>
  <c r="D16" i="3"/>
  <c r="D14" i="3"/>
  <c r="C28" i="3"/>
  <c r="C27" i="3"/>
  <c r="D12" i="3"/>
  <c r="D15" i="3"/>
  <c r="D16" i="4"/>
  <c r="D14" i="4"/>
  <c r="D13" i="4"/>
  <c r="D12" i="4"/>
  <c r="D18" i="3" l="1"/>
  <c r="E18" i="3" s="1"/>
  <c r="B24" i="3" s="1"/>
  <c r="E25" i="3" s="1"/>
  <c r="E42" i="1"/>
  <c r="B44" i="1"/>
  <c r="E45" i="1" s="1"/>
  <c r="D18" i="4"/>
  <c r="E18" i="4" s="1"/>
  <c r="E20" i="3" l="1"/>
  <c r="E22" i="3" s="1"/>
  <c r="B24" i="4"/>
  <c r="E25" i="4" s="1"/>
  <c r="E20" i="4"/>
  <c r="E22" i="4" l="1"/>
  <c r="D13" i="2"/>
  <c r="D16" i="2"/>
  <c r="D14" i="2"/>
  <c r="D15" i="2"/>
  <c r="D17" i="2"/>
  <c r="C37" i="2"/>
  <c r="D12" i="2"/>
  <c r="D37" i="2" l="1"/>
  <c r="D40" i="2" s="1"/>
  <c r="E40" i="2" s="1"/>
  <c r="D19" i="2"/>
  <c r="E19" i="2" s="1"/>
  <c r="B45" i="2" l="1"/>
  <c r="E46" i="2" s="1"/>
  <c r="E21" i="2"/>
  <c r="E43" i="2" s="1"/>
</calcChain>
</file>

<file path=xl/sharedStrings.xml><?xml version="1.0" encoding="utf-8"?>
<sst xmlns="http://schemas.openxmlformats.org/spreadsheetml/2006/main" count="320" uniqueCount="67">
  <si>
    <t>RSCCD</t>
  </si>
  <si>
    <t>POSITION TITLE</t>
  </si>
  <si>
    <t>CLASS &amp; STEP</t>
  </si>
  <si>
    <t>ANNUAL</t>
  </si>
  <si>
    <t>COST</t>
  </si>
  <si>
    <t>SALARY RELATED</t>
  </si>
  <si>
    <t>TAX/BENEFITS</t>
  </si>
  <si>
    <t>BENEFIT</t>
  </si>
  <si>
    <t>RATE</t>
  </si>
  <si>
    <t>STRS</t>
  </si>
  <si>
    <t>MEDICARE</t>
  </si>
  <si>
    <t>UNEMPLOYMENT</t>
  </si>
  <si>
    <t>WORKERS COMP</t>
  </si>
  <si>
    <t>ACTIVE RET. INS. COST</t>
  </si>
  <si>
    <t>TOTAL TAX &amp; BENEFIT COST</t>
  </si>
  <si>
    <t>TOTAL SALARY &amp; BENEFIT COST</t>
  </si>
  <si>
    <t>FRINGE BENEFITS</t>
  </si>
  <si>
    <t>FRINGE BENEFITS (FARSCCD only)</t>
  </si>
  <si>
    <t>TOTAL FRINGE BENEFIT COST</t>
  </si>
  <si>
    <t>INSURANCE BENEFITS</t>
  </si>
  <si>
    <t>MEDICAL INSURANCE (see below)</t>
  </si>
  <si>
    <t>TOTAL INSURANCE COST</t>
  </si>
  <si>
    <t>TOTAL COST OF POSITION</t>
  </si>
  <si>
    <t xml:space="preserve">BENEFITS = </t>
  </si>
  <si>
    <t xml:space="preserve">BENEFIT COST AS A PERCENT OF CONTRACT = </t>
  </si>
  <si>
    <t>COST OF NEW POSITION - ACADEMIC CONTRACT &amp; ACADEMIC ADMINISTRATORS</t>
  </si>
  <si>
    <t>COST OF NEW POSITION - CLASSIFIED CONTRACT</t>
  </si>
  <si>
    <t>GRADE &amp; STEP</t>
  </si>
  <si>
    <t>MONTHLY</t>
  </si>
  <si>
    <t>NO OF</t>
  </si>
  <si>
    <t>MONTHS</t>
  </si>
  <si>
    <t>PERS</t>
  </si>
  <si>
    <t>SOCIAL SECURITY</t>
  </si>
  <si>
    <t>FRINGE BENEFITS (CSEA only)</t>
  </si>
  <si>
    <t>CSEA</t>
  </si>
  <si>
    <t>COST OF NEW POSITION - ACADEMIC PART-TIME</t>
  </si>
  <si>
    <t>PART-TIME FACULTY</t>
  </si>
  <si>
    <t>PARS or STRS (see below)</t>
  </si>
  <si>
    <t>instead of PARS of 1.3 %</t>
  </si>
  <si>
    <t>Soc. Sec.</t>
  </si>
  <si>
    <t>COST OF NEW POSITION - CLASSIFIED 19 HOURS OR LESS and SHORT TERM</t>
  </si>
  <si>
    <t>LIFE INSURANCE (ANNUAL OR $50,000 minimum)</t>
  </si>
  <si>
    <t xml:space="preserve"> </t>
  </si>
  <si>
    <t>PARS or PERS (see below)</t>
  </si>
  <si>
    <t>0 HRS/52 WEEKS</t>
  </si>
  <si>
    <t>COST OF NEW POSITION - CDC TEACHERS</t>
  </si>
  <si>
    <t>FRINGE BENEFITS (CDC only)</t>
  </si>
  <si>
    <t xml:space="preserve">LIFE INSURANCE </t>
  </si>
  <si>
    <t>Average</t>
  </si>
  <si>
    <t xml:space="preserve">NOTE:   WHEN CALCULATING A VACANT POSITION USE AVERAGE COST FOR H&amp;W  </t>
  </si>
  <si>
    <t xml:space="preserve">                         Max</t>
  </si>
  <si>
    <t xml:space="preserve">                       Max</t>
  </si>
  <si>
    <t>AVERAGE</t>
  </si>
  <si>
    <t>NOTE:   WHEN CALCULATING A VACANT POSITION PLEASE USE AVERAGE $$ FOR H&amp;W</t>
  </si>
  <si>
    <t>PT salary Schedule B Teaching step 5/4</t>
  </si>
  <si>
    <t>FARSCCD 12 MONTH</t>
  </si>
  <si>
    <t>FARSCCD  10 MONTH</t>
  </si>
  <si>
    <t>CSEA  888</t>
  </si>
  <si>
    <t>Max</t>
  </si>
  <si>
    <t>(Annual Life Insurance X $0.075/1000 X 12 Months)</t>
  </si>
  <si>
    <t>Some part-time faculty are members of STRS and would then have STRS of 19.10% instead of PARS of 1.3%</t>
  </si>
  <si>
    <t>Grade L/Step $</t>
  </si>
  <si>
    <t>COST OF NEW POSITION -MANAGEMENT CONFIDENTIAL CONTRACT</t>
  </si>
  <si>
    <t xml:space="preserve">ACADEMIC ADMINISTRATORS)              </t>
  </si>
  <si>
    <t xml:space="preserve">Admn., Superv/Mang. &amp; Conf.                  </t>
  </si>
  <si>
    <t>2026-2027 Cost of Position</t>
  </si>
  <si>
    <t xml:space="preserve">Some part-time classified are members of PERS and would then have PERS of 26.40% and Soc. Sec. of 6.2%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</si>
</sst>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24"/>
      <name val="Times New Roman"/>
      <family val="1"/>
    </font>
    <font>
      <b/>
      <i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3" xfId="0" applyFont="1" applyBorder="1"/>
    <xf numFmtId="0" fontId="2" fillId="0" borderId="6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4" fontId="4" fillId="0" borderId="8" xfId="2" applyFont="1" applyBorder="1"/>
    <xf numFmtId="0" fontId="5" fillId="0" borderId="11" xfId="0" applyFont="1" applyBorder="1"/>
    <xf numFmtId="164" fontId="5" fillId="0" borderId="0" xfId="3" applyNumberFormat="1" applyFont="1"/>
    <xf numFmtId="43" fontId="5" fillId="0" borderId="12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2" xfId="0" applyFont="1" applyBorder="1"/>
    <xf numFmtId="0" fontId="8" fillId="0" borderId="0" xfId="0" applyFont="1"/>
    <xf numFmtId="0" fontId="6" fillId="0" borderId="13" xfId="0" applyFont="1" applyBorder="1"/>
    <xf numFmtId="0" fontId="7" fillId="0" borderId="13" xfId="0" applyFont="1" applyBorder="1"/>
    <xf numFmtId="0" fontId="7" fillId="0" borderId="0" xfId="0" applyFont="1"/>
    <xf numFmtId="0" fontId="7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44" fontId="7" fillId="0" borderId="8" xfId="0" applyNumberFormat="1" applyFont="1" applyBorder="1"/>
    <xf numFmtId="0" fontId="6" fillId="0" borderId="7" xfId="0" applyFont="1" applyBorder="1"/>
    <xf numFmtId="0" fontId="5" fillId="0" borderId="2" xfId="0" applyFont="1" applyBorder="1"/>
    <xf numFmtId="43" fontId="5" fillId="0" borderId="8" xfId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4" fontId="7" fillId="0" borderId="21" xfId="0" applyNumberFormat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0" borderId="7" xfId="0" applyFont="1" applyBorder="1"/>
    <xf numFmtId="43" fontId="4" fillId="0" borderId="8" xfId="0" applyNumberFormat="1" applyFont="1" applyBorder="1"/>
    <xf numFmtId="164" fontId="4" fillId="0" borderId="8" xfId="0" applyNumberFormat="1" applyFont="1" applyBorder="1"/>
    <xf numFmtId="43" fontId="6" fillId="0" borderId="25" xfId="1" applyFont="1" applyBorder="1"/>
    <xf numFmtId="44" fontId="6" fillId="0" borderId="20" xfId="0" applyNumberFormat="1" applyFont="1" applyBorder="1"/>
    <xf numFmtId="164" fontId="6" fillId="0" borderId="26" xfId="0" applyNumberFormat="1" applyFont="1" applyBorder="1"/>
    <xf numFmtId="44" fontId="6" fillId="0" borderId="26" xfId="2" applyFont="1" applyBorder="1"/>
    <xf numFmtId="44" fontId="7" fillId="0" borderId="8" xfId="2" applyFont="1" applyBorder="1"/>
    <xf numFmtId="10" fontId="7" fillId="0" borderId="25" xfId="3" applyNumberFormat="1" applyFont="1" applyBorder="1"/>
    <xf numFmtId="0" fontId="6" fillId="0" borderId="20" xfId="0" applyFont="1" applyBorder="1"/>
    <xf numFmtId="44" fontId="7" fillId="2" borderId="8" xfId="2" applyFont="1" applyFill="1" applyBorder="1"/>
    <xf numFmtId="0" fontId="7" fillId="0" borderId="7" xfId="0" applyFont="1" applyBorder="1"/>
    <xf numFmtId="10" fontId="5" fillId="0" borderId="16" xfId="3" applyNumberFormat="1" applyFont="1" applyBorder="1"/>
    <xf numFmtId="43" fontId="6" fillId="0" borderId="20" xfId="1" applyFont="1" applyBorder="1"/>
    <xf numFmtId="43" fontId="6" fillId="0" borderId="0" xfId="1" applyFont="1" applyBorder="1"/>
    <xf numFmtId="43" fontId="6" fillId="0" borderId="23" xfId="1" applyFont="1" applyBorder="1"/>
    <xf numFmtId="0" fontId="6" fillId="0" borderId="24" xfId="0" applyFont="1" applyBorder="1"/>
    <xf numFmtId="0" fontId="10" fillId="0" borderId="17" xfId="0" applyFont="1" applyBorder="1"/>
    <xf numFmtId="164" fontId="5" fillId="0" borderId="23" xfId="3" applyNumberFormat="1" applyFont="1" applyBorder="1"/>
    <xf numFmtId="164" fontId="5" fillId="0" borderId="16" xfId="3" applyNumberFormat="1" applyFont="1" applyBorder="1"/>
    <xf numFmtId="43" fontId="6" fillId="0" borderId="15" xfId="1" applyFont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/>
    <xf numFmtId="0" fontId="6" fillId="0" borderId="4" xfId="0" applyFont="1" applyBorder="1"/>
    <xf numFmtId="44" fontId="5" fillId="0" borderId="0" xfId="2" applyFont="1"/>
    <xf numFmtId="44" fontId="6" fillId="2" borderId="8" xfId="2" applyFont="1" applyFill="1" applyBorder="1"/>
    <xf numFmtId="44" fontId="7" fillId="0" borderId="8" xfId="2" applyFont="1" applyFill="1" applyBorder="1"/>
    <xf numFmtId="43" fontId="6" fillId="2" borderId="12" xfId="1" applyFont="1" applyFill="1" applyBorder="1"/>
    <xf numFmtId="44" fontId="7" fillId="0" borderId="5" xfId="2" applyFont="1" applyFill="1" applyBorder="1"/>
    <xf numFmtId="16" fontId="2" fillId="0" borderId="13" xfId="0" applyNumberFormat="1" applyFont="1" applyBorder="1"/>
    <xf numFmtId="16" fontId="2" fillId="0" borderId="6" xfId="0" applyNumberFormat="1" applyFont="1" applyBorder="1"/>
    <xf numFmtId="16" fontId="2" fillId="0" borderId="5" xfId="0" applyNumberFormat="1" applyFont="1" applyBorder="1"/>
    <xf numFmtId="16" fontId="2" fillId="0" borderId="9" xfId="0" applyNumberFormat="1" applyFont="1" applyBorder="1"/>
    <xf numFmtId="44" fontId="7" fillId="3" borderId="8" xfId="2" applyFont="1" applyFill="1" applyBorder="1"/>
    <xf numFmtId="16" fontId="2" fillId="3" borderId="3" xfId="0" applyNumberFormat="1" applyFont="1" applyFill="1" applyBorder="1"/>
    <xf numFmtId="0" fontId="7" fillId="3" borderId="3" xfId="0" applyFont="1" applyFill="1" applyBorder="1"/>
    <xf numFmtId="43" fontId="5" fillId="3" borderId="12" xfId="1" applyFont="1" applyFill="1" applyBorder="1"/>
    <xf numFmtId="44" fontId="5" fillId="3" borderId="0" xfId="2" applyFont="1" applyFill="1"/>
    <xf numFmtId="0" fontId="6" fillId="3" borderId="10" xfId="0" applyFont="1" applyFill="1" applyBorder="1"/>
    <xf numFmtId="43" fontId="6" fillId="3" borderId="5" xfId="1" applyFont="1" applyFill="1" applyBorder="1"/>
    <xf numFmtId="164" fontId="5" fillId="3" borderId="0" xfId="3" applyNumberFormat="1" applyFont="1" applyFill="1"/>
    <xf numFmtId="0" fontId="9" fillId="3" borderId="12" xfId="0" applyFont="1" applyFill="1" applyBorder="1"/>
    <xf numFmtId="0" fontId="2" fillId="0" borderId="13" xfId="0" applyFont="1" applyBorder="1"/>
    <xf numFmtId="0" fontId="6" fillId="0" borderId="17" xfId="0" applyFont="1" applyBorder="1"/>
    <xf numFmtId="43" fontId="6" fillId="0" borderId="22" xfId="1" applyFont="1" applyBorder="1"/>
    <xf numFmtId="43" fontId="6" fillId="0" borderId="27" xfId="1" applyFont="1" applyBorder="1"/>
    <xf numFmtId="43" fontId="6" fillId="0" borderId="29" xfId="1" applyFont="1" applyBorder="1"/>
    <xf numFmtId="0" fontId="11" fillId="0" borderId="28" xfId="0" applyFont="1" applyBorder="1"/>
    <xf numFmtId="0" fontId="11" fillId="0" borderId="30" xfId="0" applyFont="1" applyBorder="1"/>
    <xf numFmtId="43" fontId="11" fillId="0" borderId="25" xfId="1" applyFont="1" applyBorder="1"/>
    <xf numFmtId="0" fontId="12" fillId="0" borderId="0" xfId="0" applyFont="1"/>
    <xf numFmtId="0" fontId="13" fillId="0" borderId="0" xfId="0" applyFont="1"/>
    <xf numFmtId="165" fontId="5" fillId="2" borderId="8" xfId="2" applyNumberFormat="1" applyFont="1" applyFill="1" applyBorder="1"/>
    <xf numFmtId="0" fontId="6" fillId="0" borderId="2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8" fontId="6" fillId="2" borderId="8" xfId="2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topLeftCell="A14"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">
        <v>65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2.1999999999999999E-2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0.22800000000000001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17</v>
      </c>
      <c r="B24" s="4"/>
      <c r="C24" s="4" t="s">
        <v>42</v>
      </c>
      <c r="D24" s="89">
        <v>1750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25.38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0.88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2.1999999999999999E-2</v>
      </c>
      <c r="D29" s="21">
        <f>ROUND(($D$24*C29),2)</f>
        <v>38.5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3.6999999999999998E-2</v>
      </c>
      <c r="D32" s="18">
        <f>SUM(D24:D30)</f>
        <v>1814.7600000000002</v>
      </c>
      <c r="E32" s="36">
        <f>SUM(D32)</f>
        <v>1814.7600000000002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1859.7600000000002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1859.7600000000002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55</v>
      </c>
      <c r="B47" s="49"/>
      <c r="C47" s="50" t="s">
        <v>50</v>
      </c>
      <c r="D47" s="97">
        <v>41213.879999999997</v>
      </c>
      <c r="E47" s="99">
        <v>23177.279999999999</v>
      </c>
      <c r="F47" s="101" t="s">
        <v>48</v>
      </c>
      <c r="G47" s="1"/>
      <c r="H47" s="1"/>
      <c r="I47" s="1"/>
      <c r="J47" s="1"/>
    </row>
    <row r="48" spans="1:10" ht="16.5" thickBot="1" x14ac:dyDescent="0.3">
      <c r="A48" s="48" t="s">
        <v>56</v>
      </c>
      <c r="B48" s="49"/>
      <c r="C48" s="50" t="s">
        <v>50</v>
      </c>
      <c r="D48" s="97">
        <v>41213.879999999997</v>
      </c>
      <c r="E48" s="99">
        <v>27231.97</v>
      </c>
      <c r="F48" s="101" t="s">
        <v>48</v>
      </c>
      <c r="G48" s="1"/>
      <c r="H48" s="1"/>
      <c r="I48" s="1"/>
      <c r="J48" s="1"/>
    </row>
    <row r="49" spans="1:10" ht="15.75" x14ac:dyDescent="0.25">
      <c r="A49" s="5" t="s">
        <v>49</v>
      </c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.7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1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  <row r="1416" spans="1:5" ht="15" x14ac:dyDescent="0.2">
      <c r="A1416" s="29"/>
      <c r="B1416" s="29"/>
      <c r="C1416" s="29"/>
      <c r="D1416" s="29"/>
      <c r="E1416" s="29"/>
    </row>
  </sheetData>
  <mergeCells count="2">
    <mergeCell ref="A5:B5"/>
    <mergeCell ref="A7:B7"/>
  </mergeCells>
  <phoneticPr fontId="0" type="noConversion"/>
  <pageMargins left="1" right="0.26" top="0.72" bottom="1" header="0.5" footer="0.5"/>
  <pageSetup scale="85" orientation="portrait" r:id="rId1"/>
  <headerFooter alignWithMargins="0">
    <oddFooter xml:space="preserve">&amp;L&amp;"Times New Roman,Regular"&amp;D&amp;C&amp;"Times New Roman,Regular"&amp;12Page 7 - 1&amp;"Arial,Regular"&amp;10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5D-E37E-4530-8480-B78FFAAA9229}">
  <sheetPr>
    <pageSetUpPr fitToPage="1"/>
  </sheetPr>
  <dimension ref="A1:J1415"/>
  <sheetViews>
    <sheetView tabSelected="1" workbookViewId="0">
      <selection activeCell="I36" sqref="I36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tr">
        <f>'Academic Full Time'!B1</f>
        <v>2026-2027 Cost of Position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2.1999999999999999E-2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0.22800000000000001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16</v>
      </c>
      <c r="B24" s="4"/>
      <c r="C24" s="4" t="s">
        <v>42</v>
      </c>
      <c r="D24" s="89">
        <v>3320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48.14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1.66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2.1999999999999999E-2</v>
      </c>
      <c r="D29" s="21">
        <f>ROUND(($D$24*C29),2)</f>
        <v>73.040000000000006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3.6999999999999998E-2</v>
      </c>
      <c r="D32" s="18">
        <f>SUM(D24:D30)</f>
        <v>3442.8399999999997</v>
      </c>
      <c r="E32" s="36">
        <f>SUM(D32)</f>
        <v>3442.8399999999997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3487.8399999999997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3487.8399999999997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63</v>
      </c>
      <c r="B47" s="49"/>
      <c r="C47" s="107" t="s">
        <v>58</v>
      </c>
      <c r="D47" s="97">
        <v>45220.68</v>
      </c>
      <c r="E47" s="98">
        <v>25296.98</v>
      </c>
      <c r="F47" s="100" t="s">
        <v>48</v>
      </c>
      <c r="G47" s="1"/>
      <c r="H47" s="1"/>
      <c r="I47" s="1"/>
      <c r="J47" s="1"/>
    </row>
    <row r="48" spans="1:10" ht="15.75" x14ac:dyDescent="0.25">
      <c r="A48" s="5" t="s">
        <v>49</v>
      </c>
      <c r="B48" s="4"/>
      <c r="C48" s="4"/>
      <c r="D48" s="4"/>
      <c r="E48" s="4"/>
      <c r="F48" s="1"/>
      <c r="G48" s="1"/>
      <c r="H48" s="1"/>
      <c r="I48" s="1"/>
      <c r="J48" s="1"/>
    </row>
    <row r="49" spans="1:10" ht="15.75" x14ac:dyDescent="0.25">
      <c r="A49" s="4"/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" x14ac:dyDescent="0.2">
      <c r="A503" s="29"/>
      <c r="B503" s="29"/>
      <c r="C503" s="29"/>
      <c r="D503" s="29"/>
      <c r="E503" s="29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</sheetData>
  <mergeCells count="2">
    <mergeCell ref="A5:B5"/>
    <mergeCell ref="A7:B7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23" workbookViewId="0">
      <selection activeCell="D12" sqref="D12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2026-2027 Cost of Position</v>
      </c>
      <c r="C1" s="1"/>
      <c r="D1" s="1"/>
      <c r="E1" s="1"/>
    </row>
    <row r="2" spans="1:5" ht="18.75" x14ac:dyDescent="0.3">
      <c r="A2" s="32" t="s">
        <v>26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42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0.26400000000000001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2.1999999999999999E-2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0.36300000000000004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33</v>
      </c>
      <c r="B25" s="4"/>
      <c r="C25" s="4"/>
      <c r="D25" s="89">
        <v>1500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93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21.75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0.75</v>
      </c>
      <c r="E29" s="5"/>
    </row>
    <row r="30" spans="1:5" ht="15.75" x14ac:dyDescent="0.25">
      <c r="A30" s="4" t="s">
        <v>12</v>
      </c>
      <c r="B30" s="4"/>
      <c r="C30" s="20">
        <f>C16</f>
        <v>2.1999999999999999E-2</v>
      </c>
      <c r="D30" s="21">
        <f>ROUND(($D$25*C30),2)</f>
        <v>33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9.9000000000000005E-2</v>
      </c>
      <c r="D33" s="18">
        <f>SUM(D25:D31)</f>
        <v>1648.5</v>
      </c>
      <c r="E33" s="36">
        <f>SUM(D33)</f>
        <v>1648.5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 t="s">
        <v>42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45</v>
      </c>
      <c r="E40" s="36">
        <f>SUM(D40)</f>
        <v>45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1693.5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1693.5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34</v>
      </c>
      <c r="B48" s="49"/>
      <c r="C48" s="50" t="s">
        <v>51</v>
      </c>
      <c r="D48" s="54">
        <v>39550.959999999999</v>
      </c>
      <c r="E48" s="54">
        <v>23230.07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honeticPr fontId="0" type="noConversion"/>
  <pageMargins left="0.75" right="0.75" top="0.79" bottom="0.71" header="0.5" footer="0.34"/>
  <pageSetup scale="76" orientation="portrait" r:id="rId1"/>
  <headerFooter alignWithMargins="0">
    <oddFooter xml:space="preserve">&amp;L&amp;"Times New Roman,Regular"&amp;D&amp;C&amp;"Times New Roman,Regular"&amp;12Page 7 - 2&amp;"Arial,Bold"&amp;10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118-A5EF-48FF-A92D-64DF54669E8B}">
  <sheetPr>
    <pageSetUpPr fitToPage="1"/>
  </sheetPr>
  <dimension ref="A1:F49"/>
  <sheetViews>
    <sheetView workbookViewId="0">
      <selection activeCell="M25" sqref="M2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2026-2027 Cost of Position</v>
      </c>
      <c r="C1" s="1"/>
      <c r="D1" s="1"/>
      <c r="E1" s="1"/>
    </row>
    <row r="2" spans="1:5" ht="18.75" x14ac:dyDescent="0.3">
      <c r="A2" s="32" t="s">
        <v>62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61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0.26400000000000001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2.1999999999999999E-2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0.36300000000000004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16</v>
      </c>
      <c r="B25" s="4"/>
      <c r="C25" s="4"/>
      <c r="D25" s="89">
        <v>3320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205.84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48.14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1.66</v>
      </c>
      <c r="E29" s="5"/>
    </row>
    <row r="30" spans="1:5" ht="15.75" x14ac:dyDescent="0.25">
      <c r="A30" s="4" t="s">
        <v>12</v>
      </c>
      <c r="B30" s="4"/>
      <c r="C30" s="20">
        <f>C16</f>
        <v>2.1999999999999999E-2</v>
      </c>
      <c r="D30" s="21">
        <f>ROUND(($D$25*C30),2)</f>
        <v>73.040000000000006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9.9000000000000005E-2</v>
      </c>
      <c r="D33" s="18">
        <f>SUM(D25:D31)</f>
        <v>3648.68</v>
      </c>
      <c r="E33" s="36">
        <f>SUM(D33)</f>
        <v>3648.68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>
        <v>24826.18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24871.18</v>
      </c>
      <c r="E40" s="36">
        <f>SUM(D40)</f>
        <v>24871.18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28519.86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28519.86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64</v>
      </c>
      <c r="B48" s="49"/>
      <c r="C48" s="106" t="s">
        <v>58</v>
      </c>
      <c r="D48" s="54">
        <v>45220.68</v>
      </c>
      <c r="E48" s="54">
        <v>25296.98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7.5703125" bestFit="1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35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11" t="s">
        <v>36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</v>
      </c>
      <c r="B5" s="110"/>
      <c r="C5" s="15"/>
      <c r="D5" s="15"/>
      <c r="E5" s="10" t="s">
        <v>4</v>
      </c>
    </row>
    <row r="6" spans="1:5" ht="15.75" x14ac:dyDescent="0.25">
      <c r="A6" s="8"/>
      <c r="B6" s="12"/>
      <c r="C6" s="14"/>
      <c r="D6" s="91" t="s">
        <v>42</v>
      </c>
      <c r="E6" s="37"/>
    </row>
    <row r="7" spans="1:5" ht="18.75" x14ac:dyDescent="0.3">
      <c r="A7" s="115" t="s">
        <v>54</v>
      </c>
      <c r="B7" s="114"/>
      <c r="C7" s="78">
        <v>80.84</v>
      </c>
      <c r="D7" s="92">
        <v>1800</v>
      </c>
      <c r="E7" s="79">
        <f>C7*D7</f>
        <v>145512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37</v>
      </c>
      <c r="B12" s="4"/>
      <c r="C12" s="93">
        <v>1.2999999999999999E-2</v>
      </c>
      <c r="D12" s="21">
        <f>ROUND(($E$7*C12),2)</f>
        <v>1891.66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2109.92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72.760000000000005</v>
      </c>
      <c r="E14" s="5"/>
    </row>
    <row r="15" spans="1:5" ht="15.75" x14ac:dyDescent="0.25">
      <c r="A15" s="4" t="s">
        <v>12</v>
      </c>
      <c r="B15" s="4"/>
      <c r="C15" s="20">
        <v>2.1999999999999999E-2</v>
      </c>
      <c r="D15" s="21">
        <f>ROUND(($E$7*C15),2)</f>
        <v>3201.26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0.05</v>
      </c>
      <c r="D18" s="57">
        <f>SUM(D12:D17)</f>
        <v>7275.6</v>
      </c>
      <c r="E18" s="36">
        <f>SUM(D18)</f>
        <v>7275.6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152787.6</v>
      </c>
    </row>
    <row r="21" spans="1:5" ht="15.75" x14ac:dyDescent="0.25">
      <c r="A21" s="40"/>
      <c r="B21" s="41"/>
      <c r="C21" s="41"/>
      <c r="D21" s="42"/>
      <c r="E21" s="60"/>
    </row>
    <row r="22" spans="1:5" ht="19.5" thickBot="1" x14ac:dyDescent="0.35">
      <c r="A22" s="43" t="s">
        <v>22</v>
      </c>
      <c r="B22" s="44"/>
      <c r="C22" s="44"/>
      <c r="D22" s="45"/>
      <c r="E22" s="47">
        <f>SUM(E20:E20)</f>
        <v>152787.6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7275.6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0.05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0" t="s">
        <v>9</v>
      </c>
      <c r="B27" s="41"/>
      <c r="C27" s="63">
        <v>0.191</v>
      </c>
      <c r="D27" s="64">
        <f>ROUND((E7*C27),2)</f>
        <v>27792.79</v>
      </c>
      <c r="E27" s="5"/>
    </row>
    <row r="28" spans="1:5" ht="16.5" thickBot="1" x14ac:dyDescent="0.3">
      <c r="A28" s="48" t="s">
        <v>60</v>
      </c>
      <c r="B28" s="49"/>
      <c r="C28" s="49"/>
      <c r="D28" s="66"/>
      <c r="E28" s="67"/>
    </row>
    <row r="31" spans="1:5" x14ac:dyDescent="0.2">
      <c r="A31" s="104"/>
    </row>
    <row r="32" spans="1:5" x14ac:dyDescent="0.2">
      <c r="A32" s="104"/>
    </row>
    <row r="33" spans="1:1" x14ac:dyDescent="0.2">
      <c r="A33" s="104"/>
    </row>
    <row r="34" spans="1:1" x14ac:dyDescent="0.2">
      <c r="A34" s="10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>&amp;L&amp;"Times New Roman,Regular"&amp;D&amp;C&amp;"Times New Roman,Regular"&amp;12Page 7 - 3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A29" sqref="A29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6" bestFit="1" customWidth="1"/>
  </cols>
  <sheetData>
    <row r="1" spans="1:5" ht="30.75" x14ac:dyDescent="0.45">
      <c r="A1" s="2" t="s">
        <v>0</v>
      </c>
      <c r="B1" s="103" t="str">
        <f>'Academic Part Time'!B1</f>
        <v>2026-2027 Cost of Position</v>
      </c>
      <c r="C1" s="1"/>
      <c r="D1" s="1"/>
      <c r="E1" s="1"/>
    </row>
    <row r="2" spans="1:5" ht="18.75" x14ac:dyDescent="0.3">
      <c r="A2" s="32" t="s">
        <v>40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27</v>
      </c>
      <c r="B5" s="110"/>
      <c r="C5" s="75"/>
      <c r="D5" s="75"/>
      <c r="E5" s="10" t="s">
        <v>4</v>
      </c>
    </row>
    <row r="6" spans="1:5" ht="15.75" x14ac:dyDescent="0.25">
      <c r="A6" s="8"/>
      <c r="B6" s="12"/>
      <c r="C6" s="14"/>
      <c r="D6" s="94" t="s">
        <v>44</v>
      </c>
      <c r="E6" s="76"/>
    </row>
    <row r="7" spans="1:5" ht="18.75" x14ac:dyDescent="0.3">
      <c r="A7" s="115" t="s">
        <v>42</v>
      </c>
      <c r="B7" s="116"/>
      <c r="C7" s="108">
        <v>16.5</v>
      </c>
      <c r="D7" s="80">
        <v>8</v>
      </c>
      <c r="E7" s="81">
        <f>ROUND((C7*D7),2)</f>
        <v>132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43</v>
      </c>
      <c r="B12" s="4"/>
      <c r="C12" s="93">
        <v>1.2999999999999999E-2</v>
      </c>
      <c r="D12" s="21">
        <f>ROUND(($E$7*C12),2)</f>
        <v>1.72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1.91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7.0000000000000007E-2</v>
      </c>
      <c r="E14" s="5"/>
    </row>
    <row r="15" spans="1:5" ht="15.75" x14ac:dyDescent="0.25">
      <c r="A15" s="4" t="s">
        <v>12</v>
      </c>
      <c r="B15" s="4"/>
      <c r="C15" s="20">
        <v>2.1999999999999999E-2</v>
      </c>
      <c r="D15" s="21">
        <f>ROUND(($E$7*C15),2)</f>
        <v>2.9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0.05</v>
      </c>
      <c r="D18" s="57">
        <f>SUM(D12:D17)</f>
        <v>6.6</v>
      </c>
      <c r="E18" s="36">
        <f>SUM(D18)</f>
        <v>6.6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138.6</v>
      </c>
    </row>
    <row r="21" spans="1:5" ht="15.75" x14ac:dyDescent="0.25">
      <c r="A21" s="40"/>
      <c r="B21" s="41"/>
      <c r="C21" s="41"/>
      <c r="D21" s="42"/>
      <c r="E21" s="60"/>
    </row>
    <row r="22" spans="1:5" ht="21" thickBot="1" x14ac:dyDescent="0.35">
      <c r="A22" s="68" t="s">
        <v>22</v>
      </c>
      <c r="B22" s="44"/>
      <c r="C22" s="44"/>
      <c r="D22" s="45"/>
      <c r="E22" s="47">
        <f>SUM(E20:E20)</f>
        <v>138.6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6.6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0.05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8" t="s">
        <v>31</v>
      </c>
      <c r="B27" s="69">
        <v>0.2681</v>
      </c>
      <c r="C27" s="54">
        <f>ROUND((E7*B27),2)</f>
        <v>35.39</v>
      </c>
      <c r="D27" s="65"/>
      <c r="E27" s="5"/>
    </row>
    <row r="28" spans="1:5" ht="16.5" thickBot="1" x14ac:dyDescent="0.3">
      <c r="A28" s="40" t="s">
        <v>39</v>
      </c>
      <c r="B28" s="70">
        <v>6.2E-2</v>
      </c>
      <c r="C28" s="64">
        <f>ROUND((E7*B28),2)</f>
        <v>8.18</v>
      </c>
      <c r="D28" s="65"/>
      <c r="E28" s="5"/>
    </row>
    <row r="29" spans="1:5" ht="15.75" x14ac:dyDescent="0.25">
      <c r="A29" s="40" t="s">
        <v>66</v>
      </c>
      <c r="B29" s="41"/>
      <c r="C29" s="41"/>
      <c r="D29" s="71"/>
      <c r="E29" s="72"/>
    </row>
    <row r="30" spans="1:5" ht="16.5" thickBot="1" x14ac:dyDescent="0.3">
      <c r="A30" s="43" t="s">
        <v>38</v>
      </c>
      <c r="B30" s="73"/>
      <c r="C30" s="73"/>
      <c r="D30" s="73"/>
      <c r="E30" s="7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 xml:space="preserve">&amp;L&amp;"Times New Roman,Regular"&amp;D&amp;C&amp;"Times New Roman,Regular"&amp;12Page 7 - 4&amp;"Arial,Regular"&amp;10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topLeftCell="A18" workbookViewId="0">
      <selection activeCell="D15" sqref="D15"/>
    </sheetView>
  </sheetViews>
  <sheetFormatPr defaultRowHeight="12.75" x14ac:dyDescent="0.2"/>
  <cols>
    <col min="1" max="1" width="37.7109375" customWidth="1"/>
    <col min="2" max="2" width="14.42578125" customWidth="1"/>
    <col min="3" max="3" width="12.7109375" bestFit="1" customWidth="1"/>
    <col min="4" max="4" width="13.5703125" bestFit="1" customWidth="1"/>
    <col min="5" max="5" width="14.5703125" bestFit="1" customWidth="1"/>
    <col min="6" max="6" width="10.7109375" customWidth="1"/>
  </cols>
  <sheetData>
    <row r="1" spans="1:5" ht="30.75" x14ac:dyDescent="0.45">
      <c r="A1" s="2" t="s">
        <v>0</v>
      </c>
      <c r="B1" s="2" t="str">
        <f>'Classified Part Time'!B1</f>
        <v>2026-2027 Cost of Position</v>
      </c>
      <c r="C1" s="1"/>
      <c r="D1" s="1"/>
      <c r="E1" s="1"/>
    </row>
    <row r="2" spans="1:5" ht="18.75" x14ac:dyDescent="0.3">
      <c r="A2" s="32" t="s">
        <v>45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11"/>
      <c r="D4" s="9"/>
      <c r="E4" s="9" t="s">
        <v>3</v>
      </c>
    </row>
    <row r="5" spans="1:5" x14ac:dyDescent="0.2">
      <c r="A5" s="109" t="s">
        <v>2</v>
      </c>
      <c r="B5" s="110"/>
      <c r="C5" s="16"/>
      <c r="D5" s="17"/>
      <c r="E5" s="10" t="s">
        <v>4</v>
      </c>
    </row>
    <row r="6" spans="1:5" ht="15.75" x14ac:dyDescent="0.25">
      <c r="A6" s="8"/>
      <c r="B6" s="12"/>
      <c r="C6" s="16"/>
      <c r="D6" s="17"/>
      <c r="E6" s="37"/>
    </row>
    <row r="7" spans="1:5" ht="18.75" x14ac:dyDescent="0.3">
      <c r="A7" s="115" t="s">
        <v>42</v>
      </c>
      <c r="B7" s="114"/>
      <c r="C7" s="95"/>
      <c r="D7" s="10"/>
      <c r="E7" s="61"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</row>
    <row r="15" spans="1:5" ht="15.75" x14ac:dyDescent="0.25">
      <c r="A15" s="4" t="s">
        <v>12</v>
      </c>
      <c r="B15" s="4"/>
      <c r="C15" s="20">
        <v>2.1999999999999999E-2</v>
      </c>
      <c r="D15" s="21">
        <f>ROUND(($E$7*C15),2)</f>
        <v>0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0.22800000000000001</v>
      </c>
      <c r="D18" s="57">
        <f>SUM(D12:D17)</f>
        <v>0</v>
      </c>
      <c r="E18" s="36">
        <f>SUM(D18)</f>
        <v>0</v>
      </c>
    </row>
    <row r="19" spans="1:5" ht="15.75" x14ac:dyDescent="0.25">
      <c r="A19" s="22"/>
      <c r="B19" s="35"/>
      <c r="C19" s="35"/>
      <c r="D19" s="23"/>
      <c r="E19" s="37"/>
    </row>
    <row r="20" spans="1:5" ht="18.75" x14ac:dyDescent="0.3">
      <c r="A20" s="31" t="s">
        <v>15</v>
      </c>
      <c r="B20" s="19"/>
      <c r="C20" s="19"/>
      <c r="D20" s="26"/>
      <c r="E20" s="58">
        <f>SUM(E7:E19)</f>
        <v>0</v>
      </c>
    </row>
    <row r="21" spans="1:5" ht="15.75" x14ac:dyDescent="0.25">
      <c r="A21" s="4"/>
      <c r="B21" s="4"/>
      <c r="C21" s="4"/>
      <c r="D21" s="4"/>
      <c r="E21" s="5"/>
    </row>
    <row r="22" spans="1:5" ht="15.75" x14ac:dyDescent="0.25">
      <c r="A22" s="13" t="s">
        <v>16</v>
      </c>
      <c r="B22" s="23"/>
      <c r="C22" s="24" t="s">
        <v>7</v>
      </c>
      <c r="D22" s="24" t="s">
        <v>7</v>
      </c>
      <c r="E22" s="5"/>
    </row>
    <row r="23" spans="1:5" ht="15.75" x14ac:dyDescent="0.25">
      <c r="A23" s="30" t="s">
        <v>4</v>
      </c>
      <c r="B23" s="26"/>
      <c r="C23" s="27" t="s">
        <v>8</v>
      </c>
      <c r="D23" s="27" t="s">
        <v>4</v>
      </c>
      <c r="E23" s="5"/>
    </row>
    <row r="24" spans="1:5" ht="15.75" x14ac:dyDescent="0.25">
      <c r="A24" s="4" t="s">
        <v>46</v>
      </c>
      <c r="B24" s="4"/>
      <c r="C24" s="4"/>
      <c r="D24" s="89">
        <v>1875</v>
      </c>
      <c r="E24" s="5"/>
    </row>
    <row r="25" spans="1:5" ht="15.75" x14ac:dyDescent="0.25">
      <c r="A25" s="4"/>
      <c r="B25" s="4"/>
      <c r="C25" s="4"/>
      <c r="D25" s="28"/>
      <c r="E25" s="5"/>
    </row>
    <row r="26" spans="1:5" ht="15.75" x14ac:dyDescent="0.25">
      <c r="A26" s="4" t="s">
        <v>10</v>
      </c>
      <c r="B26" s="4"/>
      <c r="C26" s="20">
        <f>+C13</f>
        <v>1.4500000000000001E-2</v>
      </c>
      <c r="D26" s="21">
        <f>ROUND(($D$24*C26),2)</f>
        <v>27.19</v>
      </c>
      <c r="E26" s="5"/>
    </row>
    <row r="27" spans="1:5" ht="15.75" x14ac:dyDescent="0.25">
      <c r="A27" s="4" t="s">
        <v>11</v>
      </c>
      <c r="B27" s="4"/>
      <c r="C27" s="20">
        <f>+C14</f>
        <v>5.0000000000000001E-4</v>
      </c>
      <c r="D27" s="21">
        <f>ROUND(($D$24*C27),2)</f>
        <v>0.94</v>
      </c>
      <c r="E27" s="5"/>
    </row>
    <row r="28" spans="1:5" ht="15.75" x14ac:dyDescent="0.25">
      <c r="A28" s="4" t="s">
        <v>12</v>
      </c>
      <c r="B28" s="4"/>
      <c r="C28" s="20">
        <f>+C15</f>
        <v>2.1999999999999999E-2</v>
      </c>
      <c r="D28" s="21">
        <f>ROUND(($D$24*C28),2)</f>
        <v>41.25</v>
      </c>
      <c r="E28" s="5"/>
    </row>
    <row r="29" spans="1:5" ht="15.75" x14ac:dyDescent="0.25">
      <c r="A29" s="4" t="s">
        <v>13</v>
      </c>
      <c r="B29" s="4"/>
      <c r="C29" s="20">
        <v>0</v>
      </c>
      <c r="D29" s="21">
        <f>ROUND(($D$24*C29),2)</f>
        <v>0</v>
      </c>
      <c r="E29" s="5"/>
    </row>
    <row r="30" spans="1:5" ht="18.75" x14ac:dyDescent="0.3">
      <c r="A30" s="22"/>
      <c r="B30" s="23"/>
      <c r="C30" s="24"/>
      <c r="D30" s="51"/>
      <c r="E30" s="37"/>
    </row>
    <row r="31" spans="1:5" ht="18.75" x14ac:dyDescent="0.3">
      <c r="A31" s="31" t="s">
        <v>18</v>
      </c>
      <c r="B31" s="26"/>
      <c r="C31" s="53">
        <f>SUM(C26:C30)</f>
        <v>3.6999999999999998E-2</v>
      </c>
      <c r="D31" s="18">
        <f>SUM(D24:D29)</f>
        <v>1944.38</v>
      </c>
      <c r="E31" s="36">
        <f>SUM(D31)</f>
        <v>1944.38</v>
      </c>
    </row>
    <row r="32" spans="1:5" ht="18.75" x14ac:dyDescent="0.3">
      <c r="A32" s="4"/>
      <c r="B32" s="4"/>
      <c r="C32" s="4"/>
      <c r="D32" s="3"/>
      <c r="E32" s="5"/>
    </row>
    <row r="33" spans="1:6" ht="18.75" x14ac:dyDescent="0.3">
      <c r="A33" s="6" t="s">
        <v>19</v>
      </c>
      <c r="B33" s="38"/>
      <c r="C33" s="4"/>
      <c r="D33" s="3"/>
      <c r="E33" s="5"/>
    </row>
    <row r="34" spans="1:6" ht="18.75" x14ac:dyDescent="0.3">
      <c r="A34" s="4" t="s">
        <v>47</v>
      </c>
      <c r="B34" s="4"/>
      <c r="C34" s="77" t="s">
        <v>42</v>
      </c>
      <c r="D34" s="51"/>
      <c r="E34" s="5"/>
    </row>
    <row r="35" spans="1:6" ht="15.75" x14ac:dyDescent="0.25">
      <c r="A35" s="4" t="s">
        <v>59</v>
      </c>
      <c r="B35" s="4"/>
      <c r="C35" s="90">
        <f>IF(E7&lt;50000,50000,E7)</f>
        <v>50000</v>
      </c>
      <c r="D35" s="39">
        <f>ROUND(((C35*0.075)/1000*12),2)</f>
        <v>45</v>
      </c>
      <c r="E35" s="5"/>
    </row>
    <row r="36" spans="1:6" ht="15.75" x14ac:dyDescent="0.25">
      <c r="A36" s="4" t="s">
        <v>20</v>
      </c>
      <c r="B36" s="4"/>
      <c r="C36" s="4"/>
      <c r="D36" s="21">
        <v>0</v>
      </c>
      <c r="E36" s="5"/>
    </row>
    <row r="37" spans="1:6" ht="18.75" x14ac:dyDescent="0.3">
      <c r="A37" s="22"/>
      <c r="B37" s="35"/>
      <c r="C37" s="23"/>
      <c r="D37" s="51"/>
      <c r="E37" s="37"/>
    </row>
    <row r="38" spans="1:6" ht="18.75" x14ac:dyDescent="0.3">
      <c r="A38" s="30" t="s">
        <v>21</v>
      </c>
      <c r="B38" s="19"/>
      <c r="C38" s="26"/>
      <c r="D38" s="52">
        <f>SUM(D35:D37)</f>
        <v>45</v>
      </c>
      <c r="E38" s="36">
        <f>SUM(D38)</f>
        <v>45</v>
      </c>
    </row>
    <row r="39" spans="1:6" ht="16.5" thickBot="1" x14ac:dyDescent="0.3">
      <c r="A39" s="4"/>
      <c r="B39" s="4"/>
      <c r="C39" s="4"/>
      <c r="D39" s="4"/>
      <c r="E39" s="5"/>
    </row>
    <row r="40" spans="1:6" ht="15.75" x14ac:dyDescent="0.25">
      <c r="A40" s="40"/>
      <c r="B40" s="41"/>
      <c r="C40" s="41"/>
      <c r="D40" s="42"/>
      <c r="E40" s="60"/>
    </row>
    <row r="41" spans="1:6" ht="19.5" thickBot="1" x14ac:dyDescent="0.35">
      <c r="A41" s="96" t="s">
        <v>22</v>
      </c>
      <c r="B41" s="44"/>
      <c r="C41" s="44"/>
      <c r="D41" s="45"/>
      <c r="E41" s="47">
        <f>SUM(E20:E38)</f>
        <v>1989.38</v>
      </c>
    </row>
    <row r="42" spans="1:6" ht="16.5" thickBot="1" x14ac:dyDescent="0.3">
      <c r="A42" s="4"/>
      <c r="B42" s="4"/>
      <c r="C42" s="4"/>
      <c r="D42" s="4"/>
      <c r="E42" s="5"/>
    </row>
    <row r="43" spans="1:6" ht="16.5" thickBot="1" x14ac:dyDescent="0.3">
      <c r="A43" s="46" t="s">
        <v>23</v>
      </c>
      <c r="B43" s="55">
        <f>SUM(E18+E31+E38)</f>
        <v>1989.38</v>
      </c>
      <c r="C43" s="4"/>
      <c r="D43" s="4"/>
      <c r="E43" s="5"/>
    </row>
    <row r="44" spans="1:6" ht="19.5" thickBot="1" x14ac:dyDescent="0.35">
      <c r="A44" s="48" t="s">
        <v>24</v>
      </c>
      <c r="B44" s="49"/>
      <c r="C44" s="49"/>
      <c r="D44" s="50"/>
      <c r="E44" s="59" t="s">
        <v>42</v>
      </c>
    </row>
    <row r="45" spans="1:6" ht="16.5" thickBot="1" x14ac:dyDescent="0.3">
      <c r="A45" s="4"/>
      <c r="B45" s="4"/>
      <c r="C45" s="4"/>
      <c r="D45" s="4"/>
      <c r="E45" s="5"/>
    </row>
    <row r="46" spans="1:6" ht="16.5" thickBot="1" x14ac:dyDescent="0.3">
      <c r="A46" s="48" t="s">
        <v>57</v>
      </c>
      <c r="B46" s="49"/>
      <c r="C46" s="106" t="s">
        <v>58</v>
      </c>
      <c r="D46" s="54">
        <v>24788.28</v>
      </c>
      <c r="E46" s="54">
        <v>16458.91</v>
      </c>
      <c r="F46" s="102" t="s">
        <v>52</v>
      </c>
    </row>
  </sheetData>
  <mergeCells count="2">
    <mergeCell ref="A5:B5"/>
    <mergeCell ref="A7:B7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20894882-773f-4ca4-8f88-a7623eb85067">65525KZWNX2R-44-18</_dlc_DocId>
    <_dlc_DocIdUrl xmlns="20894882-773f-4ca4-8f88-a7623eb85067">
      <Url>https://rsccd.edu/Departments/Payroll/_layouts/15/DocIdRedir.aspx?ID=65525KZWNX2R-44-18</Url>
      <Description>65525KZWNX2R-44-18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CB8AC9C0C0A4087398D49E2183DF9" ma:contentTypeVersion="2" ma:contentTypeDescription="Create a new document." ma:contentTypeScope="" ma:versionID="f7ba2320a4e428976267d0040c8573e1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404d641b4706108210009d42895d30e8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0E676-65B4-4B12-8F51-6929217189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ACDD16-7904-43EE-9ACF-32EBEB574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595CC-3173-4402-BBB4-2FF866946A5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894882-773f-4ca4-8f88-a7623eb85067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D27B9EE-8BDA-4C7E-A655-8753E1E12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Academic Full Time</vt:lpstr>
      <vt:lpstr>Academic Administrators</vt:lpstr>
      <vt:lpstr>Classified Full Time</vt:lpstr>
      <vt:lpstr>Managers Conf</vt:lpstr>
      <vt:lpstr>Academic Part Time</vt:lpstr>
      <vt:lpstr>Classified Part Time</vt:lpstr>
      <vt:lpstr>Faculty Child Care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RSCCD</dc:creator>
  <cp:lastModifiedBy>Furlong, Brenda</cp:lastModifiedBy>
  <cp:lastPrinted>2024-05-14T19:22:28Z</cp:lastPrinted>
  <dcterms:created xsi:type="dcterms:W3CDTF">2004-08-27T18:19:07Z</dcterms:created>
  <dcterms:modified xsi:type="dcterms:W3CDTF">2026-07-08T18:43:29Z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b6679220-9378-4661-a1d1-6c028db57ef9</vt:lpwstr>
  </property>
  <property fmtid="{D5CDD505-2E9C-101B-9397-08002B2CF9AE}" pid="3" name="ContentTypeId">
    <vt:lpwstr>0x0101003CDCB8AC9C0C0A4087398D49E2183DF9</vt:lpwstr>
  </property>
</Properties>
</file>